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filesrv01\disk_y\Підрозділи\04000\04100\04140\8_Закон про ДБУ\2022\I читання\Стаття 38\Пакет ст 38\"/>
    </mc:Choice>
  </mc:AlternateContent>
  <bookViews>
    <workbookView xWindow="0" yWindow="0" windowWidth="23040" windowHeight="8850"/>
  </bookViews>
  <sheets>
    <sheet name="Розподіл 2022" sheetId="1" r:id="rId1"/>
  </sheets>
  <definedNames>
    <definedName name="_xlnm.Print_Titles" localSheetId="0">'Розподіл 2022'!$3:$3</definedName>
    <definedName name="_xlnm.Print_Area" localSheetId="0">'Розподіл 2022'!$A$1:$O$32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29" i="1" l="1"/>
  <c r="N29" i="1" l="1"/>
  <c r="I29" i="1"/>
  <c r="I31" i="1"/>
  <c r="I6" i="1"/>
  <c r="N31" i="1" l="1"/>
  <c r="M31" i="1"/>
  <c r="J31" i="1"/>
  <c r="G31" i="1"/>
  <c r="F31" i="1"/>
  <c r="D31" i="1"/>
  <c r="C31" i="1"/>
  <c r="H29" i="1"/>
  <c r="E29" i="1"/>
  <c r="H28" i="1"/>
  <c r="E28" i="1"/>
  <c r="H27" i="1"/>
  <c r="E27" i="1"/>
  <c r="H26" i="1"/>
  <c r="E26" i="1"/>
  <c r="H25" i="1"/>
  <c r="E25" i="1"/>
  <c r="H24" i="1"/>
  <c r="E24" i="1"/>
  <c r="H23" i="1"/>
  <c r="E23" i="1"/>
  <c r="H22" i="1"/>
  <c r="E22" i="1"/>
  <c r="H21" i="1"/>
  <c r="E21" i="1"/>
  <c r="H20" i="1"/>
  <c r="E20" i="1"/>
  <c r="H19" i="1"/>
  <c r="E19" i="1"/>
  <c r="H18" i="1"/>
  <c r="E18" i="1"/>
  <c r="H17" i="1"/>
  <c r="E17" i="1"/>
  <c r="H16" i="1"/>
  <c r="E16" i="1"/>
  <c r="H15" i="1"/>
  <c r="E15" i="1"/>
  <c r="H14" i="1"/>
  <c r="E14" i="1"/>
  <c r="H13" i="1"/>
  <c r="E13" i="1"/>
  <c r="H12" i="1"/>
  <c r="E12" i="1"/>
  <c r="H11" i="1"/>
  <c r="E11" i="1"/>
  <c r="H10" i="1"/>
  <c r="E10" i="1"/>
  <c r="H9" i="1"/>
  <c r="E9" i="1"/>
  <c r="H8" i="1"/>
  <c r="E8" i="1"/>
  <c r="H7" i="1"/>
  <c r="E7" i="1"/>
  <c r="H6" i="1"/>
  <c r="E6" i="1"/>
  <c r="H31" i="1" l="1"/>
  <c r="N12" i="1" s="1"/>
  <c r="E31" i="1"/>
  <c r="I7" i="1" s="1"/>
  <c r="N25" i="1" l="1"/>
  <c r="N26" i="1"/>
  <c r="K22" i="1"/>
  <c r="L22" i="1" s="1"/>
  <c r="K17" i="1"/>
  <c r="L17" i="1" s="1"/>
  <c r="N28" i="1"/>
  <c r="N14" i="1"/>
  <c r="K10" i="1"/>
  <c r="L10" i="1" s="1"/>
  <c r="N21" i="1"/>
  <c r="N18" i="1"/>
  <c r="N20" i="1"/>
  <c r="N6" i="1"/>
  <c r="N10" i="1"/>
  <c r="N13" i="1"/>
  <c r="N9" i="1"/>
  <c r="K29" i="1"/>
  <c r="L29" i="1" s="1"/>
  <c r="K13" i="1"/>
  <c r="L13" i="1" s="1"/>
  <c r="K21" i="1"/>
  <c r="L21" i="1" s="1"/>
  <c r="K18" i="1"/>
  <c r="L18" i="1" s="1"/>
  <c r="I22" i="1"/>
  <c r="I8" i="1"/>
  <c r="I9" i="1"/>
  <c r="I26" i="1"/>
  <c r="I18" i="1"/>
  <c r="I25" i="1"/>
  <c r="I21" i="1"/>
  <c r="I17" i="1"/>
  <c r="I10" i="1"/>
  <c r="I13" i="1"/>
  <c r="I28" i="1"/>
  <c r="I24" i="1"/>
  <c r="I20" i="1"/>
  <c r="I16" i="1"/>
  <c r="K15" i="1"/>
  <c r="L15" i="1" s="1"/>
  <c r="K11" i="1"/>
  <c r="L11" i="1" s="1"/>
  <c r="K7" i="1"/>
  <c r="L7" i="1" s="1"/>
  <c r="K24" i="1"/>
  <c r="L24" i="1" s="1"/>
  <c r="N23" i="1"/>
  <c r="K27" i="1"/>
  <c r="L27" i="1" s="1"/>
  <c r="K23" i="1"/>
  <c r="L23" i="1" s="1"/>
  <c r="K19" i="1"/>
  <c r="L19" i="1" s="1"/>
  <c r="K28" i="1"/>
  <c r="L28" i="1" s="1"/>
  <c r="N27" i="1"/>
  <c r="K20" i="1"/>
  <c r="L20" i="1" s="1"/>
  <c r="N19" i="1"/>
  <c r="K16" i="1"/>
  <c r="L16" i="1" s="1"/>
  <c r="N15" i="1"/>
  <c r="K12" i="1"/>
  <c r="L12" i="1" s="1"/>
  <c r="N7" i="1"/>
  <c r="K8" i="1"/>
  <c r="L8" i="1" s="1"/>
  <c r="N11" i="1"/>
  <c r="K26" i="1"/>
  <c r="L26" i="1" s="1"/>
  <c r="N16" i="1"/>
  <c r="N8" i="1"/>
  <c r="I11" i="1"/>
  <c r="N17" i="1"/>
  <c r="N22" i="1"/>
  <c r="K9" i="1"/>
  <c r="L9" i="1" s="1"/>
  <c r="K25" i="1"/>
  <c r="L25" i="1" s="1"/>
  <c r="I14" i="1"/>
  <c r="I27" i="1"/>
  <c r="I23" i="1"/>
  <c r="I19" i="1"/>
  <c r="I15" i="1"/>
  <c r="K6" i="1"/>
  <c r="L6" i="1" s="1"/>
  <c r="N24" i="1"/>
  <c r="I12" i="1"/>
  <c r="K14" i="1"/>
  <c r="L14" i="1" s="1"/>
  <c r="N33" i="1" l="1"/>
  <c r="I33" i="1"/>
  <c r="L31" i="1"/>
  <c r="M12" i="1" s="1"/>
  <c r="O12" i="1" s="1"/>
  <c r="O29" i="1" l="1"/>
  <c r="M6" i="1"/>
  <c r="M8" i="1"/>
  <c r="O8" i="1" s="1"/>
  <c r="M11" i="1"/>
  <c r="O11" i="1" s="1"/>
  <c r="M23" i="1"/>
  <c r="O23" i="1" s="1"/>
  <c r="M20" i="1"/>
  <c r="O20" i="1" s="1"/>
  <c r="M27" i="1"/>
  <c r="O27" i="1" s="1"/>
  <c r="M16" i="1"/>
  <c r="O16" i="1" s="1"/>
  <c r="M26" i="1"/>
  <c r="O26" i="1" s="1"/>
  <c r="M7" i="1"/>
  <c r="O7" i="1" s="1"/>
  <c r="O6" i="1"/>
  <c r="M24" i="1"/>
  <c r="O24" i="1" s="1"/>
  <c r="M13" i="1"/>
  <c r="O13" i="1" s="1"/>
  <c r="M17" i="1"/>
  <c r="O17" i="1" s="1"/>
  <c r="M22" i="1"/>
  <c r="O22" i="1" s="1"/>
  <c r="M21" i="1"/>
  <c r="O21" i="1" s="1"/>
  <c r="M18" i="1"/>
  <c r="O18" i="1" s="1"/>
  <c r="M10" i="1"/>
  <c r="O10" i="1" s="1"/>
  <c r="M14" i="1"/>
  <c r="O14" i="1" s="1"/>
  <c r="M15" i="1"/>
  <c r="O15" i="1" s="1"/>
  <c r="M9" i="1"/>
  <c r="O9" i="1" s="1"/>
  <c r="M19" i="1"/>
  <c r="O19" i="1" s="1"/>
  <c r="M25" i="1"/>
  <c r="O25" i="1" s="1"/>
  <c r="M28" i="1"/>
  <c r="O28" i="1" s="1"/>
  <c r="O31" i="1" l="1"/>
  <c r="M33" i="1"/>
</calcChain>
</file>

<file path=xl/sharedStrings.xml><?xml version="1.0" encoding="utf-8"?>
<sst xmlns="http://schemas.openxmlformats.org/spreadsheetml/2006/main" count="46" uniqueCount="46">
  <si>
    <t>РАЗОМ чисельність населення, чол.</t>
  </si>
  <si>
    <t>обсяг додаткової дотації , визначений пропорційно до питомої ваги учнів (50%)</t>
  </si>
  <si>
    <t>пропорційно до індексу податкоспроможності (40%)</t>
  </si>
  <si>
    <t>обсяг додаткової дотації, визначений пропорційно до питомої ваги чисельності населення (10%)</t>
  </si>
  <si>
    <t>Індекс відносної податкоспроможності</t>
  </si>
  <si>
    <t>Приведений індекс відносної податко-спроможності</t>
  </si>
  <si>
    <t>обсяг додаткової дотації, визначений пропорційно до індексу податкоспроможності</t>
  </si>
  <si>
    <t>Зведений бюджет Вінницької області</t>
  </si>
  <si>
    <t>Зведений бюджет Волинської області</t>
  </si>
  <si>
    <t>Зведений бюджет Дніпропетровської області</t>
  </si>
  <si>
    <t>Зведений бюджет Донецької області</t>
  </si>
  <si>
    <t>Зведений бюджет Житомирської  області</t>
  </si>
  <si>
    <t>Зведений бюджет Закарпатської області</t>
  </si>
  <si>
    <t>Зведений бюджет Запорізької області</t>
  </si>
  <si>
    <t>Зведений бюджет Івано-Франківської області</t>
  </si>
  <si>
    <t>Зведений бюджет Київської області</t>
  </si>
  <si>
    <t>Зведений бюджет Кіровоградської області</t>
  </si>
  <si>
    <t>Зведений бюджет Луганської області</t>
  </si>
  <si>
    <t>Зведений бюджет Львівської  області</t>
  </si>
  <si>
    <t>Зведений бюджет Миколаївської області</t>
  </si>
  <si>
    <t>Зведений бюджет Одеської області</t>
  </si>
  <si>
    <t>Зведений бюджет Полтавської області</t>
  </si>
  <si>
    <t>Зведений бюджет Рівненської області</t>
  </si>
  <si>
    <t>Зведений бюджет Сумської області</t>
  </si>
  <si>
    <t>Зведений бюджет Тернопільської області</t>
  </si>
  <si>
    <t>Зведений бюджет Харківської області</t>
  </si>
  <si>
    <t>Зведений бюджет Херсонської області</t>
  </si>
  <si>
    <t>Зведений бюджет Хмельницької області</t>
  </si>
  <si>
    <t>Зведений бюджет Черкаської області</t>
  </si>
  <si>
    <t>Зведений бюджет Чернівецької області</t>
  </si>
  <si>
    <t>Зведений бюджет Чернігівської області</t>
  </si>
  <si>
    <t>Бюджет міста Києва</t>
  </si>
  <si>
    <t>Назва місцевого бюджету адміністративно-територіальної одиниці</t>
  </si>
  <si>
    <t>№ з/п</t>
  </si>
  <si>
    <t>Проект на 2022 рік</t>
  </si>
  <si>
    <t>тис. грн</t>
  </si>
  <si>
    <r>
      <t xml:space="preserve">Пропозиції щодо розподілу додаткової дотації місцевим бюджетам на здійснення переданих з державного бюджету видатків з утримання закладів освіти та охорони здоров'я на 2022 рік
</t>
    </r>
    <r>
      <rPr>
        <i/>
        <sz val="22"/>
        <color theme="1"/>
        <rFont val="Times New Roman"/>
        <family val="1"/>
        <charset val="204"/>
      </rPr>
      <t>(50% - конингенту учнів, 40% - пропорійно до індексу податкоспроможності, 10% - чисельності населення)</t>
    </r>
  </si>
  <si>
    <r>
      <t xml:space="preserve">Кількість учнів в закладах загальної середньої освіти*
</t>
    </r>
    <r>
      <rPr>
        <i/>
        <sz val="12"/>
        <rFont val="Times New Roman"/>
        <family val="1"/>
        <charset val="204"/>
      </rPr>
      <t>(прогнозний контингент на 2021/2022 навч.рік)</t>
    </r>
    <r>
      <rPr>
        <b/>
        <sz val="12"/>
        <rFont val="Times New Roman"/>
        <family val="1"/>
        <charset val="204"/>
      </rPr>
      <t>, 
чол.</t>
    </r>
  </si>
  <si>
    <r>
      <t xml:space="preserve">Кількість учнів, що здобувають загальну середню освіту у закладах професійної (професійно-технічної) освіти
</t>
    </r>
    <r>
      <rPr>
        <i/>
        <sz val="12"/>
        <rFont val="Times New Roman"/>
        <family val="1"/>
        <charset val="204"/>
      </rPr>
      <t>(станом на 01.01.2021)</t>
    </r>
    <r>
      <rPr>
        <b/>
        <sz val="12"/>
        <rFont val="Times New Roman"/>
        <family val="1"/>
        <charset val="204"/>
      </rPr>
      <t>, 
чол.</t>
    </r>
  </si>
  <si>
    <t>РАЗОМ кількість учнів, 
чол.</t>
  </si>
  <si>
    <r>
      <t xml:space="preserve">Чисельність облікованих внутрішньо переміщених осіб </t>
    </r>
    <r>
      <rPr>
        <i/>
        <sz val="12"/>
        <rFont val="Times New Roman"/>
        <family val="1"/>
        <charset val="204"/>
      </rPr>
      <t>(станом на 01.01.2021)</t>
    </r>
    <r>
      <rPr>
        <b/>
        <sz val="12"/>
        <rFont val="Times New Roman"/>
        <family val="1"/>
        <charset val="204"/>
      </rPr>
      <t xml:space="preserve">, чол. </t>
    </r>
  </si>
  <si>
    <r>
      <t xml:space="preserve">Чисельність населення </t>
    </r>
    <r>
      <rPr>
        <i/>
        <sz val="12"/>
        <rFont val="Times New Roman"/>
        <family val="1"/>
        <charset val="204"/>
      </rPr>
      <t>(станом на 01.01.2021)</t>
    </r>
    <r>
      <rPr>
        <b/>
        <sz val="12"/>
        <rFont val="Times New Roman"/>
        <family val="1"/>
        <charset val="204"/>
      </rPr>
      <t>, чол.</t>
    </r>
  </si>
  <si>
    <t>Проект розподілу додаткової дотації на 2022 рік</t>
  </si>
  <si>
    <t>Фактичні надходження ПДФО станом на 01.09.2021 *</t>
  </si>
  <si>
    <t>* - без урахування показників по бюджету міста Києва та населених пунктів Донецької та Луганської областей, на території яких органи державної влади тимчасово не здійснюють свої повноваження</t>
  </si>
  <si>
    <t>ВСЬОГО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</si>
</sst>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"/>
    <numFmt numFmtId="165" formatCode="#,##0.0000"/>
    <numFmt numFmtId="166" formatCode="#,##0.000"/>
    <numFmt numFmtId="167" formatCode="#,##0.000000"/>
  </numFmts>
  <fonts count="16" x14ac:knownFonts="1">
    <font>
      <sz val="11"/>
      <color theme="1"/>
      <name val="Calibri"/>
      <family val="2"/>
      <charset val="204"/>
      <scheme val="minor"/>
    </font>
    <font>
      <b/>
      <sz val="22"/>
      <color theme="1"/>
      <name val="Times New Roman"/>
      <family val="1"/>
      <charset val="204"/>
    </font>
    <font>
      <i/>
      <sz val="2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0" fillId="0" borderId="0"/>
  </cellStyleXfs>
  <cellXfs count="46">
    <xf numFmtId="0" fontId="0" fillId="0" borderId="0" xfId="0"/>
    <xf numFmtId="0" fontId="3" fillId="0" borderId="0" xfId="0" applyFont="1" applyFill="1"/>
    <xf numFmtId="0" fontId="3" fillId="0" borderId="0" xfId="0" applyFont="1" applyFill="1" applyBorder="1"/>
    <xf numFmtId="0" fontId="4" fillId="0" borderId="0" xfId="0" applyFont="1" applyFill="1"/>
    <xf numFmtId="0" fontId="5" fillId="0" borderId="0" xfId="0" applyFont="1" applyFill="1"/>
    <xf numFmtId="0" fontId="6" fillId="0" borderId="0" xfId="0" applyFont="1" applyFill="1"/>
    <xf numFmtId="0" fontId="8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11" fillId="0" borderId="1" xfId="1" applyFont="1" applyFill="1" applyBorder="1" applyAlignment="1">
      <alignment horizontal="left" vertical="center" wrapText="1"/>
    </xf>
    <xf numFmtId="164" fontId="12" fillId="0" borderId="1" xfId="0" applyNumberFormat="1" applyFont="1" applyFill="1" applyBorder="1" applyAlignment="1">
      <alignment vertical="center"/>
    </xf>
    <xf numFmtId="165" fontId="12" fillId="0" borderId="1" xfId="0" applyNumberFormat="1" applyFont="1" applyFill="1" applyBorder="1" applyAlignment="1">
      <alignment vertical="center"/>
    </xf>
    <xf numFmtId="164" fontId="13" fillId="0" borderId="1" xfId="0" applyNumberFormat="1" applyFont="1" applyFill="1" applyBorder="1" applyAlignment="1">
      <alignment vertical="center"/>
    </xf>
    <xf numFmtId="165" fontId="13" fillId="0" borderId="1" xfId="0" applyNumberFormat="1" applyFont="1" applyFill="1" applyBorder="1" applyAlignment="1">
      <alignment vertical="center"/>
    </xf>
    <xf numFmtId="164" fontId="5" fillId="0" borderId="0" xfId="0" applyNumberFormat="1" applyFont="1" applyFill="1"/>
    <xf numFmtId="166" fontId="5" fillId="0" borderId="0" xfId="0" applyNumberFormat="1" applyFont="1" applyFill="1"/>
    <xf numFmtId="166" fontId="6" fillId="0" borderId="0" xfId="0" applyNumberFormat="1" applyFont="1" applyFill="1"/>
    <xf numFmtId="164" fontId="3" fillId="0" borderId="0" xfId="0" applyNumberFormat="1" applyFont="1" applyFill="1"/>
    <xf numFmtId="0" fontId="4" fillId="0" borderId="0" xfId="0" applyFont="1" applyFill="1" applyBorder="1"/>
    <xf numFmtId="0" fontId="5" fillId="0" borderId="0" xfId="0" applyFont="1" applyFill="1" applyBorder="1"/>
    <xf numFmtId="164" fontId="14" fillId="0" borderId="0" xfId="1" applyNumberFormat="1" applyFont="1" applyFill="1" applyBorder="1" applyAlignment="1">
      <alignment vertical="center"/>
    </xf>
    <xf numFmtId="165" fontId="7" fillId="0" borderId="0" xfId="1" applyNumberFormat="1" applyFont="1" applyFill="1" applyBorder="1" applyAlignment="1">
      <alignment vertical="center"/>
    </xf>
    <xf numFmtId="165" fontId="14" fillId="0" borderId="0" xfId="1" applyNumberFormat="1" applyFont="1" applyFill="1" applyBorder="1" applyAlignment="1">
      <alignment vertical="center"/>
    </xf>
    <xf numFmtId="165" fontId="11" fillId="0" borderId="0" xfId="1" applyNumberFormat="1" applyFont="1" applyFill="1" applyBorder="1" applyAlignment="1">
      <alignment vertical="center"/>
    </xf>
    <xf numFmtId="4" fontId="6" fillId="0" borderId="0" xfId="1" applyNumberFormat="1" applyFont="1" applyFill="1" applyBorder="1" applyAlignment="1">
      <alignment vertical="center"/>
    </xf>
    <xf numFmtId="0" fontId="14" fillId="0" borderId="0" xfId="0" applyFont="1" applyFill="1" applyBorder="1"/>
    <xf numFmtId="0" fontId="11" fillId="0" borderId="0" xfId="0" applyFont="1" applyFill="1" applyBorder="1"/>
    <xf numFmtId="0" fontId="6" fillId="0" borderId="0" xfId="0" applyFont="1" applyFill="1" applyBorder="1"/>
    <xf numFmtId="165" fontId="3" fillId="0" borderId="0" xfId="0" applyNumberFormat="1" applyFont="1" applyFill="1"/>
    <xf numFmtId="0" fontId="3" fillId="0" borderId="0" xfId="0" applyFont="1" applyFill="1" applyBorder="1" applyAlignment="1">
      <alignment vertical="center"/>
    </xf>
    <xf numFmtId="0" fontId="4" fillId="0" borderId="0" xfId="0" applyFont="1" applyFill="1" applyAlignment="1">
      <alignment vertical="center"/>
    </xf>
    <xf numFmtId="0" fontId="5" fillId="0" borderId="0" xfId="0" applyFont="1" applyFill="1" applyAlignment="1">
      <alignment vertical="center"/>
    </xf>
    <xf numFmtId="0" fontId="5" fillId="0" borderId="0" xfId="0" applyFont="1" applyFill="1" applyAlignment="1">
      <alignment horizontal="right" vertical="center"/>
    </xf>
    <xf numFmtId="0" fontId="6" fillId="0" borderId="0" xfId="0" applyFont="1" applyFill="1" applyAlignment="1">
      <alignment vertical="center"/>
    </xf>
    <xf numFmtId="0" fontId="7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vertical="center"/>
    </xf>
    <xf numFmtId="3" fontId="12" fillId="0" borderId="1" xfId="0" applyNumberFormat="1" applyFont="1" applyFill="1" applyBorder="1" applyAlignment="1">
      <alignment vertical="center"/>
    </xf>
    <xf numFmtId="3" fontId="13" fillId="0" borderId="1" xfId="0" applyNumberFormat="1" applyFont="1" applyFill="1" applyBorder="1" applyAlignment="1">
      <alignment vertical="center"/>
    </xf>
    <xf numFmtId="167" fontId="3" fillId="0" borderId="0" xfId="0" applyNumberFormat="1" applyFont="1" applyFill="1"/>
    <xf numFmtId="0" fontId="15" fillId="0" borderId="0" xfId="0" applyFont="1" applyFill="1" applyBorder="1" applyAlignment="1">
      <alignment vertical="center"/>
    </xf>
    <xf numFmtId="0" fontId="11" fillId="0" borderId="1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</cellXfs>
  <cellStyles count="2">
    <cellStyle name="Normal_Доходи" xfId="1"/>
    <cellStyle name="Звичайний" xfId="0" builtinId="0"/>
  </cellStyles>
  <dxfs count="3">
    <dxf>
      <font>
        <color rgb="FF9C0006"/>
      </font>
    </dxf>
    <dxf>
      <font>
        <color rgb="FF9C0006"/>
      </font>
    </dxf>
    <dxf>
      <font>
        <color rgb="FF9C0006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T36"/>
  <sheetViews>
    <sheetView tabSelected="1" view="pageBreakPreview" zoomScale="55" zoomScaleNormal="100" zoomScaleSheetLayoutView="55" workbookViewId="0">
      <pane xSplit="2" ySplit="5" topLeftCell="C6" activePane="bottomRight" state="frozen"/>
      <selection pane="topRight" activeCell="E1" sqref="E1"/>
      <selection pane="bottomLeft" activeCell="A6" sqref="A6"/>
      <selection pane="bottomRight" activeCell="K5" sqref="K5"/>
    </sheetView>
  </sheetViews>
  <sheetFormatPr defaultColWidth="9.140625" defaultRowHeight="15.75" x14ac:dyDescent="0.25"/>
  <cols>
    <col min="1" max="1" width="5.42578125" style="2" customWidth="1"/>
    <col min="2" max="2" width="50.7109375" style="3" customWidth="1"/>
    <col min="3" max="3" width="19.28515625" style="4" customWidth="1"/>
    <col min="4" max="4" width="20.5703125" style="4" customWidth="1"/>
    <col min="5" max="9" width="17.140625" style="4" customWidth="1"/>
    <col min="10" max="10" width="19.85546875" style="4" customWidth="1"/>
    <col min="11" max="13" width="17.140625" style="4" customWidth="1"/>
    <col min="14" max="15" width="17.140625" style="5" customWidth="1"/>
    <col min="16" max="19" width="9.140625" style="1"/>
    <col min="20" max="20" width="14.7109375" style="1" bestFit="1" customWidth="1"/>
    <col min="21" max="16384" width="9.140625" style="1"/>
  </cols>
  <sheetData>
    <row r="1" spans="1:20" ht="82.15" customHeight="1" x14ac:dyDescent="0.25">
      <c r="A1" s="45" t="s">
        <v>36</v>
      </c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  <c r="O1" s="45"/>
    </row>
    <row r="2" spans="1:20" s="35" customFormat="1" ht="19.5" customHeight="1" x14ac:dyDescent="0.25">
      <c r="A2" s="29"/>
      <c r="B2" s="30"/>
      <c r="C2" s="31"/>
      <c r="D2" s="31"/>
      <c r="E2" s="31"/>
      <c r="F2" s="31"/>
      <c r="G2" s="31"/>
      <c r="H2" s="31"/>
      <c r="I2" s="32"/>
      <c r="J2" s="32"/>
      <c r="K2" s="32"/>
      <c r="L2" s="32"/>
      <c r="M2" s="33"/>
      <c r="N2" s="33"/>
      <c r="O2" s="34" t="s">
        <v>35</v>
      </c>
    </row>
    <row r="3" spans="1:20" ht="35.450000000000003" customHeight="1" x14ac:dyDescent="0.25">
      <c r="A3" s="44" t="s">
        <v>33</v>
      </c>
      <c r="B3" s="44" t="s">
        <v>32</v>
      </c>
      <c r="C3" s="44" t="s">
        <v>37</v>
      </c>
      <c r="D3" s="44" t="s">
        <v>38</v>
      </c>
      <c r="E3" s="44" t="s">
        <v>39</v>
      </c>
      <c r="F3" s="41" t="s">
        <v>41</v>
      </c>
      <c r="G3" s="41" t="s">
        <v>40</v>
      </c>
      <c r="H3" s="44" t="s">
        <v>0</v>
      </c>
      <c r="I3" s="44" t="s">
        <v>42</v>
      </c>
      <c r="J3" s="44"/>
      <c r="K3" s="44"/>
      <c r="L3" s="44"/>
      <c r="M3" s="44"/>
      <c r="N3" s="44"/>
      <c r="O3" s="44"/>
    </row>
    <row r="4" spans="1:20" ht="35.450000000000003" customHeight="1" x14ac:dyDescent="0.25">
      <c r="A4" s="44"/>
      <c r="B4" s="44"/>
      <c r="C4" s="44">
        <v>167909</v>
      </c>
      <c r="D4" s="44"/>
      <c r="E4" s="44"/>
      <c r="F4" s="42"/>
      <c r="G4" s="42"/>
      <c r="H4" s="44"/>
      <c r="I4" s="44" t="s">
        <v>1</v>
      </c>
      <c r="J4" s="44" t="s">
        <v>2</v>
      </c>
      <c r="K4" s="44"/>
      <c r="L4" s="44"/>
      <c r="M4" s="44"/>
      <c r="N4" s="44" t="s">
        <v>3</v>
      </c>
      <c r="O4" s="44" t="s">
        <v>34</v>
      </c>
    </row>
    <row r="5" spans="1:20" ht="138.75" customHeight="1" x14ac:dyDescent="0.25">
      <c r="A5" s="44"/>
      <c r="B5" s="44"/>
      <c r="C5" s="44">
        <v>144341</v>
      </c>
      <c r="D5" s="44"/>
      <c r="E5" s="44"/>
      <c r="F5" s="43"/>
      <c r="G5" s="43"/>
      <c r="H5" s="44"/>
      <c r="I5" s="44"/>
      <c r="J5" s="7" t="s">
        <v>43</v>
      </c>
      <c r="K5" s="7" t="s">
        <v>4</v>
      </c>
      <c r="L5" s="7" t="s">
        <v>5</v>
      </c>
      <c r="M5" s="6" t="s">
        <v>6</v>
      </c>
      <c r="N5" s="44"/>
      <c r="O5" s="44"/>
    </row>
    <row r="6" spans="1:20" ht="32.450000000000003" customHeight="1" x14ac:dyDescent="0.25">
      <c r="A6" s="8">
        <v>1</v>
      </c>
      <c r="B6" s="9" t="s">
        <v>7</v>
      </c>
      <c r="C6" s="36">
        <v>169228</v>
      </c>
      <c r="D6" s="36">
        <v>8651</v>
      </c>
      <c r="E6" s="36">
        <f>C6+D6</f>
        <v>177879</v>
      </c>
      <c r="F6" s="36">
        <v>1529123</v>
      </c>
      <c r="G6" s="36">
        <v>11277</v>
      </c>
      <c r="H6" s="36">
        <f t="shared" ref="H6:H29" si="0">F6+G6</f>
        <v>1540400</v>
      </c>
      <c r="I6" s="10">
        <f>ROUND(E6/$E$31*$I$31,1)</f>
        <v>63838.8</v>
      </c>
      <c r="J6" s="10">
        <v>4621553.6819900004</v>
      </c>
      <c r="K6" s="11">
        <f>(J6/H6)/($J$31/$H$31)</f>
        <v>0.95581570238941871</v>
      </c>
      <c r="L6" s="11">
        <f>1+(1-K6)</f>
        <v>1.0441842976105813</v>
      </c>
      <c r="M6" s="10">
        <f>ROUND(L6/$L$31*$M$31,1)</f>
        <v>48884</v>
      </c>
      <c r="N6" s="10">
        <f t="shared" ref="N6:N28" si="1">ROUND(H6/$H$31*$N$31,1)</f>
        <v>12562.2</v>
      </c>
      <c r="O6" s="12">
        <f>I6+M6+N6</f>
        <v>125285</v>
      </c>
      <c r="Q6" s="28"/>
      <c r="T6" s="38"/>
    </row>
    <row r="7" spans="1:20" ht="32.450000000000003" customHeight="1" x14ac:dyDescent="0.25">
      <c r="A7" s="8">
        <v>2</v>
      </c>
      <c r="B7" s="9" t="s">
        <v>8</v>
      </c>
      <c r="C7" s="36">
        <v>146744</v>
      </c>
      <c r="D7" s="36">
        <v>5158</v>
      </c>
      <c r="E7" s="36">
        <f t="shared" ref="E7:E29" si="2">C7+D7</f>
        <v>151902</v>
      </c>
      <c r="F7" s="36">
        <v>1027397.0000000001</v>
      </c>
      <c r="G7" s="36">
        <v>3124</v>
      </c>
      <c r="H7" s="36">
        <f t="shared" si="0"/>
        <v>1030521.0000000001</v>
      </c>
      <c r="I7" s="10">
        <f t="shared" ref="I7:I28" si="3">ROUND(E7/$E$31*$I$31,1)</f>
        <v>54515.9</v>
      </c>
      <c r="J7" s="10">
        <v>2655543.2633299995</v>
      </c>
      <c r="K7" s="11">
        <f t="shared" ref="K7:K29" si="4">(J7/H7)/($J$31/$H$31)</f>
        <v>0.82094904851875161</v>
      </c>
      <c r="L7" s="11">
        <f t="shared" ref="L7:L28" si="5">1+(1-K7)</f>
        <v>1.1790509514812484</v>
      </c>
      <c r="M7" s="10">
        <f t="shared" ref="M7:M28" si="6">ROUND(L7/$L$31*$M$31,1)</f>
        <v>55197.9</v>
      </c>
      <c r="N7" s="10">
        <f t="shared" si="1"/>
        <v>8404</v>
      </c>
      <c r="O7" s="12">
        <f>I7+M7+N7</f>
        <v>118117.8</v>
      </c>
      <c r="Q7" s="28"/>
      <c r="T7" s="38"/>
    </row>
    <row r="8" spans="1:20" ht="37.5" x14ac:dyDescent="0.25">
      <c r="A8" s="8">
        <v>3</v>
      </c>
      <c r="B8" s="9" t="s">
        <v>9</v>
      </c>
      <c r="C8" s="36">
        <v>348118</v>
      </c>
      <c r="D8" s="36">
        <v>14571</v>
      </c>
      <c r="E8" s="36">
        <f t="shared" si="2"/>
        <v>362689</v>
      </c>
      <c r="F8" s="36">
        <v>3142035.0000000005</v>
      </c>
      <c r="G8" s="36">
        <v>71624</v>
      </c>
      <c r="H8" s="36">
        <f t="shared" si="0"/>
        <v>3213659.0000000005</v>
      </c>
      <c r="I8" s="10">
        <f t="shared" si="3"/>
        <v>130165</v>
      </c>
      <c r="J8" s="10">
        <v>13486339.658020001</v>
      </c>
      <c r="K8" s="11">
        <f t="shared" si="4"/>
        <v>1.3369463200392326</v>
      </c>
      <c r="L8" s="11">
        <f t="shared" si="5"/>
        <v>0.66305367996076736</v>
      </c>
      <c r="M8" s="10">
        <f t="shared" si="6"/>
        <v>31041.200000000001</v>
      </c>
      <c r="N8" s="10">
        <f t="shared" si="1"/>
        <v>26207.8</v>
      </c>
      <c r="O8" s="12">
        <f t="shared" ref="O8:O28" si="7">I8+M8+N8</f>
        <v>187414</v>
      </c>
      <c r="Q8" s="28"/>
      <c r="T8" s="38"/>
    </row>
    <row r="9" spans="1:20" ht="32.450000000000003" customHeight="1" x14ac:dyDescent="0.25">
      <c r="A9" s="8">
        <v>4</v>
      </c>
      <c r="B9" s="9" t="s">
        <v>10</v>
      </c>
      <c r="C9" s="36">
        <v>171609</v>
      </c>
      <c r="D9" s="36">
        <v>7040</v>
      </c>
      <c r="E9" s="36">
        <f t="shared" si="2"/>
        <v>178649</v>
      </c>
      <c r="F9" s="36">
        <v>1823796</v>
      </c>
      <c r="G9" s="36">
        <v>499991.00000000006</v>
      </c>
      <c r="H9" s="36">
        <f t="shared" si="0"/>
        <v>2323787</v>
      </c>
      <c r="I9" s="10">
        <f t="shared" si="3"/>
        <v>64115.1</v>
      </c>
      <c r="J9" s="10">
        <v>7206288.3110299986</v>
      </c>
      <c r="K9" s="11">
        <f t="shared" si="4"/>
        <v>0.98795004334428127</v>
      </c>
      <c r="L9" s="11">
        <f t="shared" si="5"/>
        <v>1.0120499566557188</v>
      </c>
      <c r="M9" s="10">
        <f t="shared" si="6"/>
        <v>47379.6</v>
      </c>
      <c r="N9" s="10">
        <f t="shared" si="1"/>
        <v>18950.8</v>
      </c>
      <c r="O9" s="12">
        <f t="shared" si="7"/>
        <v>130445.5</v>
      </c>
      <c r="Q9" s="28"/>
      <c r="T9" s="38"/>
    </row>
    <row r="10" spans="1:20" ht="32.450000000000003" customHeight="1" x14ac:dyDescent="0.25">
      <c r="A10" s="8">
        <v>5</v>
      </c>
      <c r="B10" s="9" t="s">
        <v>11</v>
      </c>
      <c r="C10" s="36">
        <v>140739</v>
      </c>
      <c r="D10" s="36">
        <v>5658</v>
      </c>
      <c r="E10" s="36">
        <f t="shared" si="2"/>
        <v>146397</v>
      </c>
      <c r="F10" s="36">
        <v>1195494.9999999998</v>
      </c>
      <c r="G10" s="36">
        <v>7055.9999999999982</v>
      </c>
      <c r="H10" s="36">
        <f t="shared" si="0"/>
        <v>1202550.9999999998</v>
      </c>
      <c r="I10" s="10">
        <f t="shared" si="3"/>
        <v>52540.2</v>
      </c>
      <c r="J10" s="10">
        <v>3551006.9356499994</v>
      </c>
      <c r="K10" s="11">
        <f t="shared" si="4"/>
        <v>0.94073583056279131</v>
      </c>
      <c r="L10" s="11">
        <f t="shared" si="5"/>
        <v>1.0592641694372087</v>
      </c>
      <c r="M10" s="10">
        <f t="shared" si="6"/>
        <v>49590</v>
      </c>
      <c r="N10" s="10">
        <f t="shared" si="1"/>
        <v>9807</v>
      </c>
      <c r="O10" s="12">
        <f t="shared" si="7"/>
        <v>111937.2</v>
      </c>
      <c r="Q10" s="28"/>
      <c r="T10" s="38"/>
    </row>
    <row r="11" spans="1:20" ht="32.450000000000003" customHeight="1" x14ac:dyDescent="0.25">
      <c r="A11" s="8">
        <v>6</v>
      </c>
      <c r="B11" s="9" t="s">
        <v>12</v>
      </c>
      <c r="C11" s="36">
        <v>173826</v>
      </c>
      <c r="D11" s="36">
        <v>4116</v>
      </c>
      <c r="E11" s="36">
        <f t="shared" si="2"/>
        <v>177942</v>
      </c>
      <c r="F11" s="36">
        <v>1250128.9999999995</v>
      </c>
      <c r="G11" s="36">
        <v>3377.9999999999982</v>
      </c>
      <c r="H11" s="36">
        <f t="shared" si="0"/>
        <v>1253506.9999999995</v>
      </c>
      <c r="I11" s="10">
        <f t="shared" si="3"/>
        <v>63861.4</v>
      </c>
      <c r="J11" s="10">
        <v>2602907.0481199999</v>
      </c>
      <c r="K11" s="11">
        <f t="shared" si="4"/>
        <v>0.66153307812344808</v>
      </c>
      <c r="L11" s="11">
        <f t="shared" si="5"/>
        <v>1.3384669218765519</v>
      </c>
      <c r="M11" s="10">
        <f t="shared" si="6"/>
        <v>62661</v>
      </c>
      <c r="N11" s="10">
        <f t="shared" si="1"/>
        <v>10222.5</v>
      </c>
      <c r="O11" s="12">
        <f t="shared" si="7"/>
        <v>136744.9</v>
      </c>
      <c r="Q11" s="28"/>
      <c r="T11" s="38"/>
    </row>
    <row r="12" spans="1:20" ht="32.450000000000003" customHeight="1" x14ac:dyDescent="0.25">
      <c r="A12" s="8">
        <v>7</v>
      </c>
      <c r="B12" s="9" t="s">
        <v>13</v>
      </c>
      <c r="C12" s="36">
        <v>174579</v>
      </c>
      <c r="D12" s="36">
        <v>8878</v>
      </c>
      <c r="E12" s="36">
        <f t="shared" si="2"/>
        <v>183457</v>
      </c>
      <c r="F12" s="36">
        <v>1666514.9999999998</v>
      </c>
      <c r="G12" s="36">
        <v>56659</v>
      </c>
      <c r="H12" s="36">
        <f t="shared" si="0"/>
        <v>1723173.9999999998</v>
      </c>
      <c r="I12" s="10">
        <f t="shared" si="3"/>
        <v>65840.600000000006</v>
      </c>
      <c r="J12" s="10">
        <v>6276387.5540399989</v>
      </c>
      <c r="K12" s="11">
        <f t="shared" si="4"/>
        <v>1.1603801428409424</v>
      </c>
      <c r="L12" s="11">
        <f t="shared" si="5"/>
        <v>0.83961985715905763</v>
      </c>
      <c r="M12" s="10">
        <f t="shared" si="6"/>
        <v>39307.199999999997</v>
      </c>
      <c r="N12" s="10">
        <f t="shared" si="1"/>
        <v>14052.7</v>
      </c>
      <c r="O12" s="12">
        <f t="shared" si="7"/>
        <v>119200.5</v>
      </c>
      <c r="Q12" s="28"/>
      <c r="T12" s="38"/>
    </row>
    <row r="13" spans="1:20" ht="37.5" x14ac:dyDescent="0.25">
      <c r="A13" s="8">
        <v>8</v>
      </c>
      <c r="B13" s="9" t="s">
        <v>14</v>
      </c>
      <c r="C13" s="36">
        <v>163262</v>
      </c>
      <c r="D13" s="36">
        <v>6104</v>
      </c>
      <c r="E13" s="36">
        <f t="shared" si="2"/>
        <v>169366</v>
      </c>
      <c r="F13" s="36">
        <v>1361108.9999999998</v>
      </c>
      <c r="G13" s="36">
        <v>3953.9999999999991</v>
      </c>
      <c r="H13" s="36">
        <f t="shared" si="0"/>
        <v>1365062.9999999998</v>
      </c>
      <c r="I13" s="10">
        <f t="shared" si="3"/>
        <v>60783.5</v>
      </c>
      <c r="J13" s="10">
        <v>3130497.1673099999</v>
      </c>
      <c r="K13" s="11">
        <f t="shared" si="4"/>
        <v>0.73060104453322627</v>
      </c>
      <c r="L13" s="11">
        <f t="shared" si="5"/>
        <v>1.2693989554667737</v>
      </c>
      <c r="M13" s="10">
        <f t="shared" si="6"/>
        <v>59427.6</v>
      </c>
      <c r="N13" s="10">
        <f t="shared" si="1"/>
        <v>11132.3</v>
      </c>
      <c r="O13" s="12">
        <f t="shared" si="7"/>
        <v>131343.4</v>
      </c>
      <c r="Q13" s="28"/>
      <c r="T13" s="38"/>
    </row>
    <row r="14" spans="1:20" ht="32.450000000000003" customHeight="1" x14ac:dyDescent="0.25">
      <c r="A14" s="8">
        <v>9</v>
      </c>
      <c r="B14" s="9" t="s">
        <v>15</v>
      </c>
      <c r="C14" s="36">
        <v>239819</v>
      </c>
      <c r="D14" s="36">
        <v>5892</v>
      </c>
      <c r="E14" s="36">
        <f t="shared" si="2"/>
        <v>245711</v>
      </c>
      <c r="F14" s="36">
        <v>1788529.9999999998</v>
      </c>
      <c r="G14" s="36">
        <v>67485.000000000015</v>
      </c>
      <c r="H14" s="36">
        <f t="shared" si="0"/>
        <v>1856014.9999999998</v>
      </c>
      <c r="I14" s="10">
        <f t="shared" si="3"/>
        <v>88182.9</v>
      </c>
      <c r="J14" s="10">
        <v>7850559.4829900004</v>
      </c>
      <c r="K14" s="11">
        <f t="shared" si="4"/>
        <v>1.3475310954007851</v>
      </c>
      <c r="L14" s="11">
        <f t="shared" si="5"/>
        <v>0.65246890459921492</v>
      </c>
      <c r="M14" s="10">
        <f t="shared" si="6"/>
        <v>30545.7</v>
      </c>
      <c r="N14" s="10">
        <f t="shared" si="1"/>
        <v>15136.1</v>
      </c>
      <c r="O14" s="12">
        <f t="shared" si="7"/>
        <v>133864.69999999998</v>
      </c>
      <c r="Q14" s="28"/>
      <c r="T14" s="38"/>
    </row>
    <row r="15" spans="1:20" ht="32.450000000000003" customHeight="1" x14ac:dyDescent="0.25">
      <c r="A15" s="8">
        <v>10</v>
      </c>
      <c r="B15" s="9" t="s">
        <v>16</v>
      </c>
      <c r="C15" s="36">
        <v>99059</v>
      </c>
      <c r="D15" s="36">
        <v>6619</v>
      </c>
      <c r="E15" s="36">
        <f t="shared" si="2"/>
        <v>105678</v>
      </c>
      <c r="F15" s="36">
        <v>920128.00000000012</v>
      </c>
      <c r="G15" s="36">
        <v>6580.9999999999982</v>
      </c>
      <c r="H15" s="36">
        <f t="shared" si="0"/>
        <v>926709.00000000012</v>
      </c>
      <c r="I15" s="10">
        <f t="shared" si="3"/>
        <v>37926.6</v>
      </c>
      <c r="J15" s="10">
        <v>2785616.5340199997</v>
      </c>
      <c r="K15" s="11">
        <f t="shared" si="4"/>
        <v>0.95762972819092618</v>
      </c>
      <c r="L15" s="11">
        <f t="shared" si="5"/>
        <v>1.0423702718090739</v>
      </c>
      <c r="M15" s="10">
        <f t="shared" si="6"/>
        <v>48799.1</v>
      </c>
      <c r="N15" s="10">
        <f t="shared" si="1"/>
        <v>7557.4</v>
      </c>
      <c r="O15" s="12">
        <f t="shared" si="7"/>
        <v>94283.099999999991</v>
      </c>
      <c r="Q15" s="28"/>
      <c r="T15" s="38"/>
    </row>
    <row r="16" spans="1:20" ht="32.450000000000003" customHeight="1" x14ac:dyDescent="0.25">
      <c r="A16" s="8">
        <v>11</v>
      </c>
      <c r="B16" s="9" t="s">
        <v>17</v>
      </c>
      <c r="C16" s="36">
        <v>56417</v>
      </c>
      <c r="D16" s="36">
        <v>3417</v>
      </c>
      <c r="E16" s="36">
        <f t="shared" si="2"/>
        <v>59834</v>
      </c>
      <c r="F16" s="36">
        <v>652676</v>
      </c>
      <c r="G16" s="36">
        <v>283597</v>
      </c>
      <c r="H16" s="36">
        <f t="shared" si="0"/>
        <v>936273</v>
      </c>
      <c r="I16" s="10">
        <f t="shared" si="3"/>
        <v>21473.7</v>
      </c>
      <c r="J16" s="10">
        <v>1990692.2665199996</v>
      </c>
      <c r="K16" s="11">
        <f t="shared" si="4"/>
        <v>0.67736273249750312</v>
      </c>
      <c r="L16" s="11">
        <f t="shared" si="5"/>
        <v>1.3226372675024969</v>
      </c>
      <c r="M16" s="10">
        <f t="shared" si="6"/>
        <v>61919.9</v>
      </c>
      <c r="N16" s="10">
        <f t="shared" si="1"/>
        <v>7635.4</v>
      </c>
      <c r="O16" s="12">
        <f t="shared" si="7"/>
        <v>91029</v>
      </c>
      <c r="Q16" s="28"/>
      <c r="T16" s="38"/>
    </row>
    <row r="17" spans="1:20" ht="32.450000000000003" customHeight="1" x14ac:dyDescent="0.25">
      <c r="A17" s="8">
        <v>12</v>
      </c>
      <c r="B17" s="9" t="s">
        <v>18</v>
      </c>
      <c r="C17" s="36">
        <v>291501</v>
      </c>
      <c r="D17" s="36">
        <v>14794</v>
      </c>
      <c r="E17" s="36">
        <f t="shared" si="2"/>
        <v>306295</v>
      </c>
      <c r="F17" s="36">
        <v>2497750.0000000005</v>
      </c>
      <c r="G17" s="36">
        <v>11472</v>
      </c>
      <c r="H17" s="36">
        <f t="shared" si="0"/>
        <v>2509222.0000000005</v>
      </c>
      <c r="I17" s="10">
        <f t="shared" si="3"/>
        <v>109925.8</v>
      </c>
      <c r="J17" s="10">
        <v>8242819.9057299998</v>
      </c>
      <c r="K17" s="11">
        <f t="shared" si="4"/>
        <v>1.0465413524892984</v>
      </c>
      <c r="L17" s="11">
        <f t="shared" si="5"/>
        <v>0.95345864751070164</v>
      </c>
      <c r="M17" s="10">
        <f t="shared" si="6"/>
        <v>44636.6</v>
      </c>
      <c r="N17" s="10">
        <f t="shared" si="1"/>
        <v>20463.099999999999</v>
      </c>
      <c r="O17" s="12">
        <f t="shared" si="7"/>
        <v>175025.5</v>
      </c>
      <c r="Q17" s="28"/>
      <c r="T17" s="38"/>
    </row>
    <row r="18" spans="1:20" ht="32.450000000000003" customHeight="1" x14ac:dyDescent="0.25">
      <c r="A18" s="8">
        <v>13</v>
      </c>
      <c r="B18" s="9" t="s">
        <v>19</v>
      </c>
      <c r="C18" s="36">
        <v>121829</v>
      </c>
      <c r="D18" s="36">
        <v>5492</v>
      </c>
      <c r="E18" s="36">
        <f t="shared" si="2"/>
        <v>127321</v>
      </c>
      <c r="F18" s="36">
        <v>1108393.9999999998</v>
      </c>
      <c r="G18" s="36">
        <v>8312.9999999999982</v>
      </c>
      <c r="H18" s="36">
        <f t="shared" si="0"/>
        <v>1116706.9999999998</v>
      </c>
      <c r="I18" s="10">
        <f t="shared" si="3"/>
        <v>45694.1</v>
      </c>
      <c r="J18" s="10">
        <v>3680105.0266299988</v>
      </c>
      <c r="K18" s="11">
        <f t="shared" si="4"/>
        <v>1.0498823716069505</v>
      </c>
      <c r="L18" s="11">
        <f t="shared" si="5"/>
        <v>0.95011762839304947</v>
      </c>
      <c r="M18" s="10">
        <f t="shared" si="6"/>
        <v>44480.2</v>
      </c>
      <c r="N18" s="10">
        <f t="shared" si="1"/>
        <v>9106.9</v>
      </c>
      <c r="O18" s="12">
        <f t="shared" si="7"/>
        <v>99281.199999999983</v>
      </c>
      <c r="Q18" s="28"/>
      <c r="T18" s="38"/>
    </row>
    <row r="19" spans="1:20" ht="32.450000000000003" customHeight="1" x14ac:dyDescent="0.25">
      <c r="A19" s="8">
        <v>14</v>
      </c>
      <c r="B19" s="9" t="s">
        <v>20</v>
      </c>
      <c r="C19" s="36">
        <v>284159</v>
      </c>
      <c r="D19" s="36">
        <v>10116</v>
      </c>
      <c r="E19" s="36">
        <f t="shared" si="2"/>
        <v>294275</v>
      </c>
      <c r="F19" s="36">
        <v>2368107</v>
      </c>
      <c r="G19" s="36">
        <v>38943</v>
      </c>
      <c r="H19" s="36">
        <f t="shared" si="0"/>
        <v>2407050</v>
      </c>
      <c r="I19" s="10">
        <f t="shared" si="3"/>
        <v>105612</v>
      </c>
      <c r="J19" s="10">
        <v>7656623.7849299982</v>
      </c>
      <c r="K19" s="11">
        <f t="shared" si="4"/>
        <v>1.0133789186667246</v>
      </c>
      <c r="L19" s="11">
        <f t="shared" si="5"/>
        <v>0.98662108133327542</v>
      </c>
      <c r="M19" s="10">
        <f t="shared" si="6"/>
        <v>46189.2</v>
      </c>
      <c r="N19" s="10">
        <f t="shared" si="1"/>
        <v>19629.8</v>
      </c>
      <c r="O19" s="12">
        <f t="shared" si="7"/>
        <v>171431</v>
      </c>
      <c r="Q19" s="28"/>
      <c r="T19" s="38"/>
    </row>
    <row r="20" spans="1:20" ht="32.450000000000003" customHeight="1" x14ac:dyDescent="0.25">
      <c r="A20" s="8">
        <v>15</v>
      </c>
      <c r="B20" s="9" t="s">
        <v>21</v>
      </c>
      <c r="C20" s="36">
        <v>140300</v>
      </c>
      <c r="D20" s="36">
        <v>5817</v>
      </c>
      <c r="E20" s="36">
        <f t="shared" si="2"/>
        <v>146117</v>
      </c>
      <c r="F20" s="36">
        <v>1371529</v>
      </c>
      <c r="G20" s="36">
        <v>22278.000000000004</v>
      </c>
      <c r="H20" s="36">
        <f t="shared" si="0"/>
        <v>1393807</v>
      </c>
      <c r="I20" s="10">
        <f t="shared" si="3"/>
        <v>52439.7</v>
      </c>
      <c r="J20" s="10">
        <v>5291008.6943899989</v>
      </c>
      <c r="K20" s="11">
        <f t="shared" si="4"/>
        <v>1.209359729111201</v>
      </c>
      <c r="L20" s="11">
        <f t="shared" si="5"/>
        <v>0.79064027088879896</v>
      </c>
      <c r="M20" s="10">
        <f t="shared" si="6"/>
        <v>37014.199999999997</v>
      </c>
      <c r="N20" s="10">
        <f t="shared" si="1"/>
        <v>11366.7</v>
      </c>
      <c r="O20" s="12">
        <f t="shared" si="7"/>
        <v>100820.59999999999</v>
      </c>
      <c r="Q20" s="28"/>
      <c r="T20" s="38"/>
    </row>
    <row r="21" spans="1:20" ht="32.450000000000003" customHeight="1" x14ac:dyDescent="0.25">
      <c r="A21" s="8">
        <v>16</v>
      </c>
      <c r="B21" s="9" t="s">
        <v>22</v>
      </c>
      <c r="C21" s="36">
        <v>169342</v>
      </c>
      <c r="D21" s="36">
        <v>6325</v>
      </c>
      <c r="E21" s="36">
        <f t="shared" si="2"/>
        <v>175667</v>
      </c>
      <c r="F21" s="36">
        <v>1148456</v>
      </c>
      <c r="G21" s="36">
        <v>3114.0000000000005</v>
      </c>
      <c r="H21" s="36">
        <f t="shared" si="0"/>
        <v>1151570</v>
      </c>
      <c r="I21" s="10">
        <f t="shared" si="3"/>
        <v>63044.9</v>
      </c>
      <c r="J21" s="10">
        <v>3026281.0148899998</v>
      </c>
      <c r="K21" s="11">
        <f t="shared" si="4"/>
        <v>0.83721804411357725</v>
      </c>
      <c r="L21" s="11">
        <f t="shared" si="5"/>
        <v>1.1627819558864227</v>
      </c>
      <c r="M21" s="10">
        <f t="shared" si="6"/>
        <v>54436.2</v>
      </c>
      <c r="N21" s="10">
        <f t="shared" si="1"/>
        <v>9391.2000000000007</v>
      </c>
      <c r="O21" s="12">
        <f t="shared" si="7"/>
        <v>126872.3</v>
      </c>
      <c r="Q21" s="28"/>
      <c r="T21" s="38"/>
    </row>
    <row r="22" spans="1:20" ht="32.450000000000003" customHeight="1" x14ac:dyDescent="0.25">
      <c r="A22" s="8">
        <v>17</v>
      </c>
      <c r="B22" s="9" t="s">
        <v>23</v>
      </c>
      <c r="C22" s="36">
        <v>99619</v>
      </c>
      <c r="D22" s="36">
        <v>5617</v>
      </c>
      <c r="E22" s="36">
        <f t="shared" si="2"/>
        <v>105236</v>
      </c>
      <c r="F22" s="36">
        <v>1053452</v>
      </c>
      <c r="G22" s="36">
        <v>11133.999999999998</v>
      </c>
      <c r="H22" s="36">
        <f t="shared" si="0"/>
        <v>1064586</v>
      </c>
      <c r="I22" s="10">
        <f t="shared" si="3"/>
        <v>37768</v>
      </c>
      <c r="J22" s="10">
        <v>3324982.0465000016</v>
      </c>
      <c r="K22" s="11">
        <f t="shared" si="4"/>
        <v>0.99501178119880773</v>
      </c>
      <c r="L22" s="11">
        <f t="shared" si="5"/>
        <v>1.0049882188011923</v>
      </c>
      <c r="M22" s="10">
        <f t="shared" si="6"/>
        <v>47049</v>
      </c>
      <c r="N22" s="10">
        <f t="shared" si="1"/>
        <v>8681.7999999999993</v>
      </c>
      <c r="O22" s="12">
        <f t="shared" si="7"/>
        <v>93498.8</v>
      </c>
      <c r="Q22" s="28"/>
      <c r="T22" s="38"/>
    </row>
    <row r="23" spans="1:20" ht="32.450000000000003" customHeight="1" x14ac:dyDescent="0.25">
      <c r="A23" s="8">
        <v>18</v>
      </c>
      <c r="B23" s="9" t="s">
        <v>24</v>
      </c>
      <c r="C23" s="36">
        <v>112652</v>
      </c>
      <c r="D23" s="36">
        <v>6053</v>
      </c>
      <c r="E23" s="36">
        <f t="shared" si="2"/>
        <v>118705</v>
      </c>
      <c r="F23" s="36">
        <v>1030561.9999999997</v>
      </c>
      <c r="G23" s="36">
        <v>2165.9999999999995</v>
      </c>
      <c r="H23" s="36">
        <f t="shared" si="0"/>
        <v>1032727.9999999997</v>
      </c>
      <c r="I23" s="10">
        <f t="shared" si="3"/>
        <v>42601.9</v>
      </c>
      <c r="J23" s="10">
        <v>2397765.2508400003</v>
      </c>
      <c r="K23" s="11">
        <f t="shared" si="4"/>
        <v>0.73967404357444033</v>
      </c>
      <c r="L23" s="11">
        <f t="shared" si="5"/>
        <v>1.2603259564255596</v>
      </c>
      <c r="M23" s="10">
        <f t="shared" si="6"/>
        <v>59002.8</v>
      </c>
      <c r="N23" s="10">
        <f t="shared" si="1"/>
        <v>8422</v>
      </c>
      <c r="O23" s="12">
        <f t="shared" si="7"/>
        <v>110026.70000000001</v>
      </c>
      <c r="Q23" s="28"/>
      <c r="T23" s="38"/>
    </row>
    <row r="24" spans="1:20" ht="32.450000000000003" customHeight="1" x14ac:dyDescent="0.25">
      <c r="A24" s="8">
        <v>19</v>
      </c>
      <c r="B24" s="9" t="s">
        <v>25</v>
      </c>
      <c r="C24" s="36">
        <v>262152</v>
      </c>
      <c r="D24" s="36">
        <v>9683</v>
      </c>
      <c r="E24" s="36">
        <f t="shared" si="2"/>
        <v>271835</v>
      </c>
      <c r="F24" s="36">
        <v>2633834</v>
      </c>
      <c r="G24" s="36">
        <v>138130.00000000003</v>
      </c>
      <c r="H24" s="36">
        <f t="shared" si="0"/>
        <v>2771964</v>
      </c>
      <c r="I24" s="10">
        <f t="shared" si="3"/>
        <v>97558.5</v>
      </c>
      <c r="J24" s="10">
        <v>9230421.5067699999</v>
      </c>
      <c r="K24" s="11">
        <f t="shared" si="4"/>
        <v>1.0608491108569347</v>
      </c>
      <c r="L24" s="11">
        <f t="shared" si="5"/>
        <v>0.93915088914306533</v>
      </c>
      <c r="M24" s="10">
        <f t="shared" si="6"/>
        <v>43966.8</v>
      </c>
      <c r="N24" s="10">
        <f t="shared" si="1"/>
        <v>22605.8</v>
      </c>
      <c r="O24" s="12">
        <f t="shared" si="7"/>
        <v>164131.09999999998</v>
      </c>
      <c r="Q24" s="28"/>
      <c r="T24" s="38"/>
    </row>
    <row r="25" spans="1:20" ht="32.450000000000003" customHeight="1" x14ac:dyDescent="0.25">
      <c r="A25" s="8">
        <v>20</v>
      </c>
      <c r="B25" s="9" t="s">
        <v>26</v>
      </c>
      <c r="C25" s="36">
        <v>116043</v>
      </c>
      <c r="D25" s="36">
        <v>4577</v>
      </c>
      <c r="E25" s="36">
        <f t="shared" si="2"/>
        <v>120620</v>
      </c>
      <c r="F25" s="36">
        <v>1016706.9999999999</v>
      </c>
      <c r="G25" s="36">
        <v>14827.000000000002</v>
      </c>
      <c r="H25" s="36">
        <f t="shared" si="0"/>
        <v>1031533.9999999999</v>
      </c>
      <c r="I25" s="10">
        <f t="shared" si="3"/>
        <v>43289.1</v>
      </c>
      <c r="J25" s="10">
        <v>2559964.4480900001</v>
      </c>
      <c r="K25" s="11">
        <f t="shared" si="4"/>
        <v>0.79062411328139404</v>
      </c>
      <c r="L25" s="11">
        <f t="shared" si="5"/>
        <v>1.209375886718606</v>
      </c>
      <c r="M25" s="10">
        <f t="shared" si="6"/>
        <v>56617.5</v>
      </c>
      <c r="N25" s="10">
        <f t="shared" si="1"/>
        <v>8412.2999999999993</v>
      </c>
      <c r="O25" s="12">
        <f t="shared" si="7"/>
        <v>108318.90000000001</v>
      </c>
      <c r="Q25" s="28"/>
      <c r="T25" s="38"/>
    </row>
    <row r="26" spans="1:20" ht="32.450000000000003" customHeight="1" x14ac:dyDescent="0.25">
      <c r="A26" s="8">
        <v>21</v>
      </c>
      <c r="B26" s="9" t="s">
        <v>27</v>
      </c>
      <c r="C26" s="36">
        <v>140473</v>
      </c>
      <c r="D26" s="36">
        <v>6321</v>
      </c>
      <c r="E26" s="36">
        <f t="shared" si="2"/>
        <v>146794</v>
      </c>
      <c r="F26" s="36">
        <v>1243786.9999999995</v>
      </c>
      <c r="G26" s="36">
        <v>6760.9999999999991</v>
      </c>
      <c r="H26" s="36">
        <f t="shared" si="0"/>
        <v>1250547.9999999995</v>
      </c>
      <c r="I26" s="10">
        <f t="shared" si="3"/>
        <v>52682.7</v>
      </c>
      <c r="J26" s="10">
        <v>3707989.7618300002</v>
      </c>
      <c r="K26" s="11">
        <f t="shared" si="4"/>
        <v>0.94462150692190228</v>
      </c>
      <c r="L26" s="11">
        <f>1+(1-K26)</f>
        <v>1.0553784930780976</v>
      </c>
      <c r="M26" s="10">
        <f t="shared" si="6"/>
        <v>49408.1</v>
      </c>
      <c r="N26" s="10">
        <f t="shared" si="1"/>
        <v>10198.4</v>
      </c>
      <c r="O26" s="12">
        <f t="shared" si="7"/>
        <v>112289.19999999998</v>
      </c>
      <c r="Q26" s="28"/>
      <c r="T26" s="38"/>
    </row>
    <row r="27" spans="1:20" ht="32.450000000000003" customHeight="1" x14ac:dyDescent="0.25">
      <c r="A27" s="8">
        <v>22</v>
      </c>
      <c r="B27" s="9" t="s">
        <v>28</v>
      </c>
      <c r="C27" s="36">
        <v>119488</v>
      </c>
      <c r="D27" s="36">
        <v>4742</v>
      </c>
      <c r="E27" s="36">
        <f t="shared" si="2"/>
        <v>124230</v>
      </c>
      <c r="F27" s="36">
        <v>1178265.9999999998</v>
      </c>
      <c r="G27" s="36">
        <v>10827</v>
      </c>
      <c r="H27" s="36">
        <f t="shared" si="0"/>
        <v>1189092.9999999998</v>
      </c>
      <c r="I27" s="10">
        <f t="shared" si="3"/>
        <v>44584.7</v>
      </c>
      <c r="J27" s="10">
        <v>3577116.3841899997</v>
      </c>
      <c r="K27" s="11">
        <f t="shared" si="4"/>
        <v>0.95837817910889633</v>
      </c>
      <c r="L27" s="11">
        <f t="shared" si="5"/>
        <v>1.0416218208911037</v>
      </c>
      <c r="M27" s="10">
        <f t="shared" si="6"/>
        <v>48764.1</v>
      </c>
      <c r="N27" s="10">
        <f t="shared" si="1"/>
        <v>9697.2000000000007</v>
      </c>
      <c r="O27" s="12">
        <f t="shared" si="7"/>
        <v>103045.99999999999</v>
      </c>
      <c r="Q27" s="28"/>
      <c r="T27" s="38"/>
    </row>
    <row r="28" spans="1:20" ht="32.450000000000003" customHeight="1" x14ac:dyDescent="0.25">
      <c r="A28" s="8">
        <v>23</v>
      </c>
      <c r="B28" s="9" t="s">
        <v>29</v>
      </c>
      <c r="C28" s="36">
        <v>109347</v>
      </c>
      <c r="D28" s="36">
        <v>3518</v>
      </c>
      <c r="E28" s="36">
        <f t="shared" si="2"/>
        <v>112865</v>
      </c>
      <c r="F28" s="36">
        <v>896565.99999999988</v>
      </c>
      <c r="G28" s="36">
        <v>2437.0000000000005</v>
      </c>
      <c r="H28" s="36">
        <f t="shared" si="0"/>
        <v>899002.99999999988</v>
      </c>
      <c r="I28" s="10">
        <f t="shared" si="3"/>
        <v>40506</v>
      </c>
      <c r="J28" s="10">
        <v>1706306.6957699999</v>
      </c>
      <c r="K28" s="11">
        <f t="shared" si="4"/>
        <v>0.60466610269015075</v>
      </c>
      <c r="L28" s="11">
        <f t="shared" si="5"/>
        <v>1.3953338973098492</v>
      </c>
      <c r="M28" s="10">
        <f t="shared" si="6"/>
        <v>65323.3</v>
      </c>
      <c r="N28" s="10">
        <f t="shared" si="1"/>
        <v>7331.5</v>
      </c>
      <c r="O28" s="12">
        <f t="shared" si="7"/>
        <v>113160.8</v>
      </c>
      <c r="Q28" s="28"/>
      <c r="T28" s="38"/>
    </row>
    <row r="29" spans="1:20" ht="32.450000000000003" customHeight="1" x14ac:dyDescent="0.25">
      <c r="A29" s="8">
        <v>24</v>
      </c>
      <c r="B29" s="9" t="s">
        <v>30</v>
      </c>
      <c r="C29" s="36">
        <v>97802</v>
      </c>
      <c r="D29" s="36">
        <v>2644</v>
      </c>
      <c r="E29" s="36">
        <f t="shared" si="2"/>
        <v>100446</v>
      </c>
      <c r="F29" s="36">
        <v>976700.99999999977</v>
      </c>
      <c r="G29" s="36">
        <v>7333</v>
      </c>
      <c r="H29" s="36">
        <f t="shared" si="0"/>
        <v>984033.99999999977</v>
      </c>
      <c r="I29" s="10">
        <f>ROUND(E29/$E$31*$I$31,1)</f>
        <v>36048.9</v>
      </c>
      <c r="J29" s="10">
        <v>2986983.8206400005</v>
      </c>
      <c r="K29" s="11">
        <f t="shared" si="4"/>
        <v>0.96703553886166571</v>
      </c>
      <c r="L29" s="11">
        <f>1+(1-K29)</f>
        <v>1.0329644611383344</v>
      </c>
      <c r="M29" s="10">
        <f>ROUND(L29/$L$31*$M$31,1)</f>
        <v>48358.8</v>
      </c>
      <c r="N29" s="10">
        <f>ROUND(H29/$H$31*$N$31,1)+0.2</f>
        <v>8025.0999999999995</v>
      </c>
      <c r="O29" s="12">
        <f>I29+M29+N29</f>
        <v>92432.800000000017</v>
      </c>
      <c r="Q29" s="28"/>
      <c r="T29" s="38"/>
    </row>
    <row r="30" spans="1:20" ht="32.450000000000003" customHeight="1" x14ac:dyDescent="0.25">
      <c r="A30" s="8">
        <v>25</v>
      </c>
      <c r="B30" s="9" t="s">
        <v>31</v>
      </c>
      <c r="C30" s="36"/>
      <c r="D30" s="36"/>
      <c r="E30" s="36"/>
      <c r="F30" s="36"/>
      <c r="G30" s="36"/>
      <c r="H30" s="36"/>
      <c r="I30" s="10"/>
      <c r="J30" s="10"/>
      <c r="K30" s="10"/>
      <c r="L30" s="10"/>
      <c r="M30" s="10"/>
      <c r="N30" s="10"/>
      <c r="O30" s="12"/>
      <c r="Q30" s="28"/>
    </row>
    <row r="31" spans="1:20" ht="35.25" customHeight="1" x14ac:dyDescent="0.25">
      <c r="A31" s="40" t="s">
        <v>45</v>
      </c>
      <c r="B31" s="40"/>
      <c r="C31" s="37">
        <f>SUM(C6:C30)</f>
        <v>3948107</v>
      </c>
      <c r="D31" s="37">
        <f t="shared" ref="D31:L31" si="8">SUM(D6:D30)</f>
        <v>161803</v>
      </c>
      <c r="E31" s="37">
        <f t="shared" si="8"/>
        <v>4109910</v>
      </c>
      <c r="F31" s="37">
        <f>SUM(F6:F30)</f>
        <v>34881044</v>
      </c>
      <c r="G31" s="37">
        <f t="shared" si="8"/>
        <v>1292461</v>
      </c>
      <c r="H31" s="37">
        <f t="shared" si="8"/>
        <v>36173505</v>
      </c>
      <c r="I31" s="12">
        <f>ROUND(O33*0.5,1)</f>
        <v>1475000</v>
      </c>
      <c r="J31" s="12">
        <f t="shared" si="8"/>
        <v>113545760.24421996</v>
      </c>
      <c r="K31" s="12"/>
      <c r="L31" s="13">
        <f t="shared" si="8"/>
        <v>25.205324441076751</v>
      </c>
      <c r="M31" s="12">
        <f>ROUND(O33*0.4,1)</f>
        <v>1180000</v>
      </c>
      <c r="N31" s="12">
        <f>ROUND(O33*0.1,1)</f>
        <v>295000</v>
      </c>
      <c r="O31" s="12">
        <f>SUM(O6:O30)</f>
        <v>2950000</v>
      </c>
      <c r="Q31" s="17"/>
    </row>
    <row r="32" spans="1:20" ht="37.5" customHeight="1" x14ac:dyDescent="0.25">
      <c r="A32" s="39" t="s">
        <v>44</v>
      </c>
      <c r="J32" s="15"/>
      <c r="K32" s="15"/>
      <c r="L32" s="15"/>
      <c r="O32" s="16"/>
      <c r="Q32" s="17"/>
    </row>
    <row r="33" spans="2:17" s="2" customFormat="1" ht="18.75" x14ac:dyDescent="0.25">
      <c r="B33" s="18"/>
      <c r="C33" s="19"/>
      <c r="D33" s="19"/>
      <c r="E33" s="19"/>
      <c r="F33" s="19"/>
      <c r="G33" s="19"/>
      <c r="H33" s="19"/>
      <c r="I33" s="14">
        <f>SUM(I6:I30)</f>
        <v>1474999.9999999998</v>
      </c>
      <c r="J33" s="21"/>
      <c r="K33" s="21"/>
      <c r="L33" s="22"/>
      <c r="M33" s="14">
        <f>SUM(M6:M30)</f>
        <v>1180000</v>
      </c>
      <c r="N33" s="14">
        <f>SUM(N6:N30)</f>
        <v>295000</v>
      </c>
      <c r="O33" s="24">
        <v>2950000</v>
      </c>
      <c r="Q33" s="17"/>
    </row>
    <row r="34" spans="2:17" s="2" customFormat="1" ht="18.75" x14ac:dyDescent="0.3">
      <c r="B34" s="18"/>
      <c r="C34" s="25"/>
      <c r="D34" s="25"/>
      <c r="E34" s="25"/>
      <c r="F34" s="25"/>
      <c r="G34" s="25"/>
      <c r="H34" s="25"/>
      <c r="I34" s="20"/>
      <c r="J34" s="22"/>
      <c r="K34" s="22"/>
      <c r="L34" s="22"/>
      <c r="M34" s="22"/>
      <c r="N34" s="23"/>
      <c r="O34" s="23"/>
    </row>
    <row r="35" spans="2:17" s="2" customFormat="1" ht="18.75" x14ac:dyDescent="0.3">
      <c r="B35" s="18"/>
      <c r="C35" s="19"/>
      <c r="D35" s="19"/>
      <c r="E35" s="19"/>
      <c r="F35" s="25"/>
      <c r="G35" s="25"/>
      <c r="H35" s="25"/>
      <c r="I35" s="25"/>
      <c r="J35" s="25"/>
      <c r="K35" s="25"/>
      <c r="L35" s="25"/>
      <c r="M35" s="25"/>
      <c r="N35" s="26"/>
      <c r="O35" s="26"/>
    </row>
    <row r="36" spans="2:17" s="2" customFormat="1" ht="18.75" x14ac:dyDescent="0.3">
      <c r="B36" s="18"/>
      <c r="C36" s="19"/>
      <c r="D36" s="19"/>
      <c r="E36" s="19"/>
      <c r="F36" s="19"/>
      <c r="G36" s="19"/>
      <c r="H36" s="19"/>
      <c r="I36" s="19"/>
      <c r="J36" s="25"/>
      <c r="K36" s="25"/>
      <c r="L36" s="19"/>
      <c r="M36" s="19"/>
      <c r="N36" s="27"/>
      <c r="O36" s="27"/>
    </row>
  </sheetData>
  <mergeCells count="15">
    <mergeCell ref="O4:O5"/>
    <mergeCell ref="A1:O1"/>
    <mergeCell ref="A3:A5"/>
    <mergeCell ref="B3:B5"/>
    <mergeCell ref="C3:C5"/>
    <mergeCell ref="D3:D5"/>
    <mergeCell ref="E3:E5"/>
    <mergeCell ref="G3:G5"/>
    <mergeCell ref="H3:H5"/>
    <mergeCell ref="I3:O3"/>
    <mergeCell ref="A31:B31"/>
    <mergeCell ref="F3:F5"/>
    <mergeCell ref="I4:I5"/>
    <mergeCell ref="J4:M4"/>
    <mergeCell ref="N4:N5"/>
  </mergeCells>
  <conditionalFormatting sqref="I2:L2">
    <cfRule type="cellIs" dxfId="2" priority="3" operator="lessThan">
      <formula>0</formula>
    </cfRule>
  </conditionalFormatting>
  <conditionalFormatting sqref="O2">
    <cfRule type="cellIs" dxfId="1" priority="2" operator="lessThan">
      <formula>0</formula>
    </cfRule>
  </conditionalFormatting>
  <conditionalFormatting sqref="O2">
    <cfRule type="cellIs" dxfId="0" priority="1" operator="lessThan">
      <formula>0</formula>
    </cfRule>
  </conditionalFormatting>
  <printOptions horizontalCentered="1" verticalCentered="1"/>
  <pageMargins left="0" right="0" top="0" bottom="0" header="0" footer="0"/>
  <pageSetup paperSize="9" scale="4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Розподіл 2022</vt:lpstr>
      <vt:lpstr>'Розподіл 2022'!Заголовки_для_друку</vt:lpstr>
      <vt:lpstr>'Розподіл 2022'!Область_друку</vt:lpstr>
    </vt:vector>
  </TitlesOfParts>
  <Company>MINFIN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Марценюк Сергій Климович</dc:creator>
  <cp:lastModifiedBy>Масляніцин Максим Юрійович</cp:lastModifiedBy>
  <cp:lastPrinted>2021-09-12T15:44:29Z</cp:lastPrinted>
  <dcterms:created xsi:type="dcterms:W3CDTF">2020-09-10T18:17:35Z</dcterms:created>
  <dcterms:modified xsi:type="dcterms:W3CDTF">2021-09-12T15:46:24Z</dcterms:modified>
</cp:coreProperties>
</file>